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activeTab="0"/>
  </bookViews>
  <sheets>
    <sheet name="Investment 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<sst xmlns="http://schemas.openxmlformats.org/spreadsheetml/2006/main" count="53" uniqueCount="51">
  <si>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ANALYZING THE BENEFITS</t>
  </si>
  <si>
    <t>minus annual debt service ( Monthly P&amp;I X12)</t>
  </si>
  <si>
    <t>Minus Annual Interest</t>
  </si>
  <si>
    <t>Insurance</t>
  </si>
  <si>
    <t>Purchase Price</t>
  </si>
  <si>
    <t>MI Fac(.88)</t>
  </si>
  <si>
    <t>LTV</t>
  </si>
  <si>
    <t>Loan Amount</t>
  </si>
  <si>
    <t>Term</t>
  </si>
  <si>
    <t>Rate</t>
  </si>
  <si>
    <t>PI</t>
  </si>
  <si>
    <t>Total Payment</t>
  </si>
  <si>
    <t>1st Mortgage</t>
  </si>
  <si>
    <t>Total Gross Rental Income</t>
  </si>
  <si>
    <t>Tax Bkt</t>
  </si>
  <si>
    <t>Monthly</t>
  </si>
  <si>
    <t>Annual</t>
  </si>
  <si>
    <t>Impv/Ttl Val</t>
  </si>
  <si>
    <t>Depreciation</t>
  </si>
  <si>
    <t>Cash Flow</t>
  </si>
  <si>
    <t>Residual Depreciation</t>
  </si>
  <si>
    <t>Net Tax Benefit (Tax saved)</t>
  </si>
  <si>
    <t>Equals: Principal reduction</t>
  </si>
  <si>
    <t>Real estate taxes</t>
  </si>
  <si>
    <r>
      <t>1.</t>
    </r>
    <r>
      <rPr>
        <sz val="10"/>
        <rFont val="Arial"/>
        <family val="0"/>
      </rPr>
      <t>Gross Operating Income</t>
    </r>
  </si>
  <si>
    <t>Minus: Operating Expense</t>
  </si>
  <si>
    <t>Equals: Net Operating Income</t>
  </si>
  <si>
    <t>TOTAL ANNUAL OPERATING EXPENSES</t>
  </si>
  <si>
    <t>Total Cash Invested</t>
  </si>
  <si>
    <t>SHOW ME THE MONEY!!!</t>
  </si>
  <si>
    <t xml:space="preserve">Total Annual Return in Dollars (Including appreciation) </t>
  </si>
  <si>
    <t>Total Annual Cash Return</t>
  </si>
  <si>
    <t>ANNUAL CASH ON CASH RETURN (not including appreciation)</t>
  </si>
  <si>
    <t>TOTAL ANNUAL RETURN (including appreciation)</t>
  </si>
  <si>
    <t>Water/sewer</t>
  </si>
  <si>
    <t>Maintenance</t>
  </si>
  <si>
    <t>Trash</t>
  </si>
  <si>
    <t>EQUALS: Annual Cash flow before tax</t>
  </si>
  <si>
    <t>Per month</t>
  </si>
  <si>
    <t>Monthly Rent</t>
  </si>
  <si>
    <t>3. Depreciation Calculation</t>
  </si>
  <si>
    <t>4. Appreciation - 5%</t>
  </si>
  <si>
    <t>4000 means interest only</t>
  </si>
  <si>
    <t>360 is amortized over 30 years</t>
  </si>
  <si>
    <t>Cash flow</t>
  </si>
  <si>
    <t>2nd mortgage</t>
  </si>
  <si>
    <t>Down payment</t>
  </si>
  <si>
    <r>
      <t>2</t>
    </r>
    <r>
      <rPr>
        <sz val="10"/>
        <rFont val="Arial"/>
        <family val="0"/>
      </rPr>
      <t>.Annual dept serv.(P.I.X12) - 1st mort.</t>
    </r>
  </si>
  <si>
    <t>Annual debt serv(PI X 12) - 2nd mort.</t>
  </si>
  <si>
    <t>Asssociation Dues</t>
  </si>
  <si>
    <t xml:space="preserve">property management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</si>
</sst>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0.000%"/>
    <numFmt numFmtId="167" formatCode="&quot;$&quot;#,##0.00"/>
    <numFmt numFmtId="168" formatCode="&quot;$&quot;#,##0.000"/>
    <numFmt numFmtId="169" formatCode="0.0%"/>
    <numFmt numFmtId="170" formatCode="0.0000%"/>
    <numFmt numFmtId="171" formatCode="0.00000%"/>
    <numFmt numFmtId="172" formatCode="0.000000%"/>
    <numFmt numFmtId="173" formatCode="0.0000000%"/>
    <numFmt numFmtId="174" formatCode="0.00000000%"/>
    <numFmt numFmtId="175" formatCode="0.000000000%"/>
    <numFmt numFmtId="176" formatCode="0.0000000000%"/>
    <numFmt numFmtId="177" formatCode="0.00000000000%"/>
    <numFmt numFmtId="178" formatCode="0.000000000000%"/>
    <numFmt numFmtId="179" formatCode="0.0000000000000%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_);[Red]\(&quot;$&quot;#,##0.0\)"/>
    <numFmt numFmtId="183" formatCode="&quot;$&quot;#,##0.0"/>
    <numFmt numFmtId="184" formatCode="_(&quot;$&quot;* #,##0.000_);_(&quot;$&quot;* \(#,##0.000\);_(&quot;$&quot;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1" fillId="0" borderId="0" xfId="44" applyFont="1" applyAlignment="1">
      <alignment horizontal="center"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0" xfId="57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4" fontId="0" fillId="0" borderId="0" xfId="44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 horizontal="left"/>
    </xf>
    <xf numFmtId="44" fontId="0" fillId="0" borderId="0" xfId="44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8" fontId="0" fillId="0" borderId="0" xfId="44" applyNumberFormat="1" applyFont="1" applyFill="1" applyBorder="1" applyAlignment="1" applyProtection="1">
      <alignment horizontal="center"/>
      <protection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4" fontId="1" fillId="0" borderId="0" xfId="0" applyNumberFormat="1" applyFont="1" applyAlignment="1">
      <alignment/>
    </xf>
    <xf numFmtId="0" fontId="7" fillId="0" borderId="0" xfId="0" applyFont="1" applyAlignment="1">
      <alignment/>
    </xf>
    <xf numFmtId="6" fontId="6" fillId="0" borderId="0" xfId="0" applyNumberFormat="1" applyFont="1" applyFill="1" applyBorder="1" applyAlignment="1">
      <alignment/>
    </xf>
    <xf numFmtId="10" fontId="8" fillId="0" borderId="0" xfId="57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/>
    </xf>
    <xf numFmtId="10" fontId="8" fillId="0" borderId="0" xfId="57" applyNumberFormat="1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167" fontId="1" fillId="0" borderId="0" xfId="44" applyNumberFormat="1" applyFont="1" applyAlignment="1">
      <alignment/>
    </xf>
    <xf numFmtId="8" fontId="0" fillId="0" borderId="0" xfId="44" applyNumberFormat="1" applyFont="1" applyFill="1" applyBorder="1" applyAlignment="1">
      <alignment/>
    </xf>
    <xf numFmtId="8" fontId="1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H61" sqref="H61"/>
    </sheetView>
  </sheetViews>
  <sheetFormatPr defaultColWidth="8.8515625" defaultRowHeight="12.75"/>
  <cols>
    <col min="1" max="1" width="27.00390625" style="0" customWidth="1"/>
    <col min="2" max="2" width="6.28125" style="0" customWidth="1"/>
    <col min="3" max="3" width="13.28125" style="0" customWidth="1"/>
    <col min="4" max="4" width="11.00390625" style="0" customWidth="1"/>
    <col min="5" max="5" width="11.140625" style="0" customWidth="1"/>
    <col min="6" max="6" width="10.28125" style="0" customWidth="1"/>
    <col min="7" max="7" width="9.28125" style="0" customWidth="1"/>
    <col min="8" max="8" width="18.421875" style="0" customWidth="1"/>
    <col min="9" max="9" width="8.7109375" style="0" customWidth="1"/>
    <col min="10" max="10" width="8.28125" style="0" customWidth="1"/>
    <col min="11" max="11" width="8.8515625" style="0" customWidth="1"/>
    <col min="12" max="12" width="11.8515625" style="0" customWidth="1"/>
  </cols>
  <sheetData>
    <row r="1" spans="1:2" ht="12.75">
      <c r="A1" s="6"/>
      <c r="B1" s="6"/>
    </row>
    <row r="2" spans="1:8" ht="12.75">
      <c r="A2" s="8" t="s">
        <v>4</v>
      </c>
      <c r="B2" s="9"/>
      <c r="C2" s="10">
        <v>189900</v>
      </c>
      <c r="D2" s="11"/>
      <c r="E2" s="11"/>
      <c r="F2" s="11"/>
      <c r="G2" s="11"/>
      <c r="H2" s="11"/>
    </row>
    <row r="3" spans="1:8" ht="12.75">
      <c r="A3" s="11"/>
      <c r="B3" s="11"/>
      <c r="C3" s="12"/>
      <c r="D3" s="11"/>
      <c r="E3" s="11"/>
      <c r="F3" s="11"/>
      <c r="G3" s="11" t="s">
        <v>5</v>
      </c>
      <c r="H3" s="11"/>
    </row>
    <row r="4" spans="1:8" ht="12.75">
      <c r="A4" s="13"/>
      <c r="B4" s="14" t="s">
        <v>6</v>
      </c>
      <c r="C4" s="15" t="s">
        <v>7</v>
      </c>
      <c r="D4" s="14" t="s">
        <v>8</v>
      </c>
      <c r="E4" s="14" t="s">
        <v>9</v>
      </c>
      <c r="F4" s="14" t="s">
        <v>10</v>
      </c>
      <c r="G4" s="16">
        <v>0</v>
      </c>
      <c r="H4" s="14" t="s">
        <v>11</v>
      </c>
    </row>
    <row r="5" spans="1:8" ht="12.75">
      <c r="A5" s="17" t="s">
        <v>12</v>
      </c>
      <c r="B5" s="18">
        <v>0.8</v>
      </c>
      <c r="C5" s="19">
        <f>C2*B5</f>
        <v>151920</v>
      </c>
      <c r="D5" s="14">
        <v>360</v>
      </c>
      <c r="E5" s="20">
        <v>0.055</v>
      </c>
      <c r="F5" s="21">
        <f>-PMT(E5/12,D5,C5)</f>
        <v>862.5850508463668</v>
      </c>
      <c r="G5" s="15">
        <f>(C5*G4)/12</f>
        <v>0</v>
      </c>
      <c r="H5" s="15">
        <f>F5+G5</f>
        <v>862.5850508463668</v>
      </c>
    </row>
    <row r="6" spans="1:8" ht="12.75">
      <c r="A6" s="22" t="s">
        <v>45</v>
      </c>
      <c r="B6" s="18">
        <v>0</v>
      </c>
      <c r="C6" s="19">
        <f>C2*B6</f>
        <v>0</v>
      </c>
      <c r="D6" s="14">
        <v>180</v>
      </c>
      <c r="E6" s="20">
        <v>0.0989</v>
      </c>
      <c r="F6" s="21">
        <f>-PMT(E6/12,D6,C6)</f>
        <v>0</v>
      </c>
      <c r="G6" s="15"/>
      <c r="H6" s="21">
        <f>F6</f>
        <v>0</v>
      </c>
    </row>
    <row r="7" spans="1:8" ht="12.75">
      <c r="A7" s="17" t="s">
        <v>46</v>
      </c>
      <c r="B7" s="18">
        <v>0.2</v>
      </c>
      <c r="C7" s="19">
        <f>+C2*B7</f>
        <v>37980</v>
      </c>
      <c r="D7" s="14"/>
      <c r="E7" s="20"/>
      <c r="F7" s="21"/>
      <c r="G7" s="15"/>
      <c r="H7" s="15"/>
    </row>
    <row r="8" spans="1:9" ht="12.75">
      <c r="A8" s="13"/>
      <c r="B8" s="13"/>
      <c r="C8" s="23"/>
      <c r="D8" s="13"/>
      <c r="E8" s="13"/>
      <c r="F8" s="27"/>
      <c r="G8" s="13"/>
      <c r="H8" s="13"/>
      <c r="I8" s="13"/>
    </row>
    <row r="9" spans="1:9" ht="12.75">
      <c r="A9" s="13" t="s">
        <v>39</v>
      </c>
      <c r="B9" s="13"/>
      <c r="C9" s="43">
        <v>1600</v>
      </c>
      <c r="D9" s="13"/>
      <c r="E9" s="13"/>
      <c r="F9" s="9"/>
      <c r="G9" s="13"/>
      <c r="H9" s="24">
        <f>SUM(H5:H8)</f>
        <v>862.5850508463668</v>
      </c>
      <c r="I9" s="13"/>
    </row>
    <row r="10" spans="1:9" ht="12.75">
      <c r="A10" s="13" t="s">
        <v>13</v>
      </c>
      <c r="B10" s="13"/>
      <c r="D10" s="23">
        <f>C9*12</f>
        <v>19200</v>
      </c>
      <c r="E10" s="13"/>
      <c r="F10" s="13"/>
      <c r="G10" s="13"/>
      <c r="H10" s="24">
        <f>H9*12</f>
        <v>10351.020610156402</v>
      </c>
      <c r="I10" s="13"/>
    </row>
    <row r="11" spans="1:13" ht="12.75">
      <c r="A11" s="13"/>
      <c r="B11" s="25"/>
      <c r="D11" s="26"/>
      <c r="J11" s="1"/>
      <c r="K11" s="1"/>
      <c r="L11" s="1"/>
      <c r="M11" s="1"/>
    </row>
    <row r="13" spans="1:9" ht="12.75">
      <c r="A13" t="s">
        <v>23</v>
      </c>
      <c r="C13" s="34">
        <v>1800</v>
      </c>
      <c r="D13" s="3"/>
      <c r="E13" t="s">
        <v>42</v>
      </c>
      <c r="I13" s="34"/>
    </row>
    <row r="14" spans="1:5" ht="12.75">
      <c r="A14" t="s">
        <v>49</v>
      </c>
      <c r="C14" s="34">
        <v>0</v>
      </c>
      <c r="D14" s="3"/>
      <c r="E14" t="s">
        <v>43</v>
      </c>
    </row>
    <row r="15" spans="1:9" ht="12.75">
      <c r="A15" t="s">
        <v>35</v>
      </c>
      <c r="C15" s="34">
        <v>0</v>
      </c>
      <c r="D15" s="3"/>
      <c r="I15" s="34"/>
    </row>
    <row r="16" spans="1:9" ht="12.75">
      <c r="A16" t="s">
        <v>34</v>
      </c>
      <c r="C16" s="34">
        <v>360</v>
      </c>
      <c r="D16" s="3"/>
      <c r="I16" s="34"/>
    </row>
    <row r="17" spans="1:9" ht="12.75">
      <c r="A17" t="s">
        <v>50</v>
      </c>
      <c r="C17" s="34">
        <v>0</v>
      </c>
      <c r="D17" s="3"/>
      <c r="I17" s="34"/>
    </row>
    <row r="18" spans="1:9" ht="12.75">
      <c r="A18" t="s">
        <v>36</v>
      </c>
      <c r="C18" s="34">
        <v>0</v>
      </c>
      <c r="D18" s="3"/>
      <c r="I18" s="34"/>
    </row>
    <row r="19" spans="1:9" ht="12.75">
      <c r="A19" t="s">
        <v>3</v>
      </c>
      <c r="C19" s="34">
        <v>600</v>
      </c>
      <c r="I19" s="34"/>
    </row>
    <row r="20" spans="3:9" ht="12.75">
      <c r="C20" s="34"/>
      <c r="D20" s="3"/>
      <c r="I20" s="34"/>
    </row>
    <row r="21" spans="3:4" ht="12.75">
      <c r="C21" s="34"/>
      <c r="D21" s="3"/>
    </row>
    <row r="22" spans="1:6" ht="12.75">
      <c r="A22" t="s">
        <v>27</v>
      </c>
      <c r="E22" s="41">
        <f>SUM(C13:C21)</f>
        <v>2760</v>
      </c>
      <c r="F22" s="3"/>
    </row>
    <row r="23" spans="5:6" ht="12.75">
      <c r="E23" s="3"/>
      <c r="F23" s="3"/>
    </row>
    <row r="24" spans="1:2" ht="12.75">
      <c r="A24" s="33" t="s">
        <v>0</v>
      </c>
      <c r="B24" s="1"/>
    </row>
    <row r="25" spans="1:2" ht="12.75">
      <c r="A25" s="33"/>
      <c r="B25" s="6"/>
    </row>
    <row r="26" spans="1:4" ht="12.75">
      <c r="A26" s="2" t="s">
        <v>24</v>
      </c>
      <c r="B26" s="2"/>
      <c r="C26" s="28">
        <f>D10</f>
        <v>19200</v>
      </c>
      <c r="D26" s="3"/>
    </row>
    <row r="27" spans="1:4" ht="12.75">
      <c r="A27" t="s">
        <v>25</v>
      </c>
      <c r="C27" s="41">
        <f>-E22</f>
        <v>-2760</v>
      </c>
      <c r="D27" s="3"/>
    </row>
    <row r="28" spans="1:6" ht="12.75">
      <c r="A28" t="s">
        <v>26</v>
      </c>
      <c r="C28" s="41">
        <f>SUM(C26:C27)</f>
        <v>16440</v>
      </c>
      <c r="D28" s="3"/>
      <c r="F28" t="s">
        <v>44</v>
      </c>
    </row>
    <row r="29" spans="1:6" ht="12.75">
      <c r="A29" t="s">
        <v>1</v>
      </c>
      <c r="C29" s="41">
        <f>H9*12</f>
        <v>10351.020610156402</v>
      </c>
      <c r="D29" s="3"/>
      <c r="F29" t="s">
        <v>38</v>
      </c>
    </row>
    <row r="30" spans="1:6" ht="12.75">
      <c r="A30" s="2" t="s">
        <v>37</v>
      </c>
      <c r="B30" s="2"/>
      <c r="C30" s="3"/>
      <c r="D30" s="3"/>
      <c r="E30" s="40">
        <f>C28-C29</f>
        <v>6088.979389843598</v>
      </c>
      <c r="F30" s="40">
        <f>E30/12</f>
        <v>507.4149491536332</v>
      </c>
    </row>
    <row r="32" spans="2:4" ht="12.75">
      <c r="B32" s="2"/>
      <c r="D32" s="3"/>
    </row>
    <row r="33" spans="1:4" ht="12.75">
      <c r="A33" s="2" t="s">
        <v>47</v>
      </c>
      <c r="C33" s="41">
        <f>F5*12</f>
        <v>10351.020610156402</v>
      </c>
      <c r="D33" s="3"/>
    </row>
    <row r="34" spans="1:6" ht="12.75">
      <c r="A34" t="s">
        <v>2</v>
      </c>
      <c r="B34" s="2"/>
      <c r="C34" s="41">
        <f>E5*C5</f>
        <v>8355.6</v>
      </c>
      <c r="D34" s="3"/>
      <c r="F34" s="5"/>
    </row>
    <row r="35" spans="1:6" ht="12.75">
      <c r="A35" t="s">
        <v>48</v>
      </c>
      <c r="B35" s="2"/>
      <c r="C35" s="41">
        <f>F6*12</f>
        <v>0</v>
      </c>
      <c r="D35" s="3"/>
      <c r="F35" s="5"/>
    </row>
    <row r="36" spans="1:6" ht="12.75">
      <c r="A36" t="s">
        <v>2</v>
      </c>
      <c r="B36" s="2"/>
      <c r="C36" s="41">
        <f>E6*C6</f>
        <v>0</v>
      </c>
      <c r="D36" s="3"/>
      <c r="F36" s="5"/>
    </row>
    <row r="37" spans="1:5" ht="12.75">
      <c r="A37" s="2" t="s">
        <v>22</v>
      </c>
      <c r="B37" s="25"/>
      <c r="C37" s="3"/>
      <c r="D37" s="26"/>
      <c r="E37" s="40">
        <f>C33+C35-C34-C36</f>
        <v>1995.4206101564014</v>
      </c>
    </row>
    <row r="38" ht="12.75">
      <c r="A38" s="25"/>
    </row>
    <row r="39" spans="2:4" ht="12.75">
      <c r="B39" s="25" t="s">
        <v>14</v>
      </c>
      <c r="D39" s="30" t="s">
        <v>16</v>
      </c>
    </row>
    <row r="40" spans="1:5" ht="12.75">
      <c r="A40" s="29" t="s">
        <v>40</v>
      </c>
      <c r="B40" s="25"/>
      <c r="C40" s="9" t="s">
        <v>15</v>
      </c>
      <c r="D40" s="26">
        <f>(C2*E41)/27.5</f>
        <v>5869.636363636364</v>
      </c>
      <c r="E40" s="25" t="s">
        <v>17</v>
      </c>
    </row>
    <row r="41" spans="1:5" ht="12.75">
      <c r="A41" s="25" t="s">
        <v>18</v>
      </c>
      <c r="B41" s="25"/>
      <c r="C41" s="26">
        <f>D40/12</f>
        <v>489.1363636363637</v>
      </c>
      <c r="D41" s="3">
        <f>E30</f>
        <v>6088.979389843598</v>
      </c>
      <c r="E41" s="7">
        <v>0.85</v>
      </c>
    </row>
    <row r="42" spans="1:6" ht="12.75">
      <c r="A42" s="31" t="s">
        <v>19</v>
      </c>
      <c r="C42" s="26">
        <f>D41/12</f>
        <v>507.4149491536332</v>
      </c>
      <c r="D42" s="28">
        <f>D40-D41</f>
        <v>-219.3430262072343</v>
      </c>
      <c r="E42" s="25"/>
      <c r="F42" s="5"/>
    </row>
    <row r="43" spans="1:4" ht="12.75">
      <c r="A43" s="31" t="s">
        <v>20</v>
      </c>
      <c r="C43" s="28">
        <f>C41-C42</f>
        <v>-18.278585517269505</v>
      </c>
      <c r="D43" s="28"/>
    </row>
    <row r="44" spans="1:6" ht="12.75">
      <c r="A44" s="31"/>
      <c r="B44" s="4">
        <v>0.35</v>
      </c>
      <c r="C44" s="28"/>
      <c r="D44" s="28">
        <f>D42*B44</f>
        <v>-76.770059172532</v>
      </c>
      <c r="F44" s="5"/>
    </row>
    <row r="45" spans="1:3" ht="12.75">
      <c r="A45" s="31" t="s">
        <v>21</v>
      </c>
      <c r="C45" s="32">
        <f>C43*B44</f>
        <v>-6.397504931044327</v>
      </c>
    </row>
    <row r="46" spans="1:5" ht="12.75">
      <c r="A46" s="31"/>
      <c r="C46" s="32"/>
      <c r="E46" s="32">
        <f>C45*12</f>
        <v>-76.77005917253192</v>
      </c>
    </row>
    <row r="47" spans="1:3" ht="12.75">
      <c r="A47" s="31"/>
      <c r="C47" s="32"/>
    </row>
    <row r="48" spans="1:3" ht="12.75">
      <c r="A48" s="31"/>
      <c r="C48" s="32"/>
    </row>
    <row r="49" spans="1:5" ht="12.75">
      <c r="A49" s="8" t="s">
        <v>41</v>
      </c>
      <c r="E49" s="32">
        <f>C2*0.05</f>
        <v>9495</v>
      </c>
    </row>
    <row r="50" spans="1:5" ht="12.75">
      <c r="A50" s="8"/>
      <c r="E50" s="32"/>
    </row>
    <row r="51" spans="1:5" ht="12.75">
      <c r="A51" s="8"/>
      <c r="E51" s="32"/>
    </row>
    <row r="52" spans="1:5" ht="12.75">
      <c r="A52" s="8"/>
      <c r="E52" s="32"/>
    </row>
    <row r="53" spans="1:5" ht="12.75">
      <c r="A53" s="36"/>
      <c r="B53" s="37"/>
      <c r="C53" s="37"/>
      <c r="D53" s="37"/>
      <c r="E53" s="38"/>
    </row>
    <row r="54" spans="1:5" ht="12.75">
      <c r="A54" s="8" t="s">
        <v>29</v>
      </c>
      <c r="E54" s="32"/>
    </row>
    <row r="55" ht="12.75">
      <c r="A55" s="8"/>
    </row>
    <row r="56" ht="12.75">
      <c r="A56" s="8" t="s">
        <v>31</v>
      </c>
    </row>
    <row r="57" ht="12.75">
      <c r="A57" s="44">
        <f>E30</f>
        <v>6088.979389843598</v>
      </c>
    </row>
    <row r="58" ht="12.75">
      <c r="A58" s="8" t="s">
        <v>28</v>
      </c>
    </row>
    <row r="59" ht="12.75">
      <c r="A59" s="42">
        <f>C7</f>
        <v>37980</v>
      </c>
    </row>
    <row r="61" ht="12.75">
      <c r="A61" s="8" t="s">
        <v>32</v>
      </c>
    </row>
    <row r="62" ht="18">
      <c r="A62" s="35">
        <f>A57/A59</f>
        <v>0.16032067903748284</v>
      </c>
    </row>
    <row r="64" ht="12.75">
      <c r="A64" s="8" t="s">
        <v>30</v>
      </c>
    </row>
    <row r="65" ht="12.75">
      <c r="A65" s="44">
        <f>E30+E37+E46+E49+E51</f>
        <v>17502.629940827468</v>
      </c>
    </row>
    <row r="67" ht="12.75">
      <c r="A67" s="8" t="s">
        <v>28</v>
      </c>
    </row>
    <row r="68" ht="12.75">
      <c r="A68" s="42">
        <f>C7</f>
        <v>37980</v>
      </c>
    </row>
    <row r="70" ht="12.75">
      <c r="A70" s="8" t="s">
        <v>33</v>
      </c>
    </row>
    <row r="71" ht="18">
      <c r="A71" s="39">
        <f>A65/A68</f>
        <v>0.46083807111183434</v>
      </c>
    </row>
  </sheetData>
  <sheetProtection/>
  <printOptions gridLines="1"/>
  <pageMargins left="0.25" right="0.2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God's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E. Wollmering</dc:creator>
  <cp:keywords/>
  <dc:description/>
  <cp:lastModifiedBy>Ryan O'Neill</cp:lastModifiedBy>
  <cp:lastPrinted>2004-01-06T16:43:28Z</cp:lastPrinted>
  <dcterms:created xsi:type="dcterms:W3CDTF">1999-11-23T22:38:00Z</dcterms:created>
  <dcterms:modified xsi:type="dcterms:W3CDTF">2014-01-20T03:18:55Z</dcterms:modified>
  <cp:category/>
  <cp:version/>
  <cp:contentType/>
  <cp:contentStatus/>
</cp:coreProperties>
</file>